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9420" windowHeight="4845" activeTab="0"/>
  </bookViews>
  <sheets>
    <sheet name="ДТС Биотех" sheetId="1" r:id="rId1"/>
  </sheets>
  <definedNames>
    <definedName name="_xlnm.Print_Area" localSheetId="0">'ДТС Биотех'!$A$1:$N$88</definedName>
  </definedNames>
  <calcPr fullCalcOnLoad="1"/>
</workbook>
</file>

<file path=xl/comments1.xml><?xml version="1.0" encoding="utf-8"?>
<comments xmlns="http://schemas.openxmlformats.org/spreadsheetml/2006/main">
  <authors>
    <author>DTS</author>
  </authors>
  <commentList>
    <comment ref="D11" authorId="0">
      <text>
        <r>
          <rPr>
            <sz val="9"/>
            <rFont val="Tahoma"/>
            <family val="0"/>
          </rPr>
          <t>Введите значение</t>
        </r>
      </text>
    </comment>
    <comment ref="D1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6" authorId="0">
      <text>
        <r>
          <rPr>
            <b/>
            <sz val="9"/>
            <rFont val="Tahoma"/>
            <family val="0"/>
          </rPr>
          <t>Введите значение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Введите ФИО</t>
        </r>
      </text>
    </comment>
    <comment ref="D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" authorId="0">
      <text>
        <r>
          <rPr>
            <b/>
            <sz val="9"/>
            <rFont val="Tahoma"/>
            <family val="0"/>
          </rPr>
          <t>Введите текущую дату</t>
        </r>
      </text>
    </comment>
    <comment ref="D6" authorId="0">
      <text>
        <r>
          <rPr>
            <b/>
            <sz val="9"/>
            <rFont val="Tahoma"/>
            <family val="0"/>
          </rPr>
          <t>Введите импользуемый метод</t>
        </r>
      </text>
    </comment>
    <comment ref="D7" authorId="0">
      <text>
        <r>
          <rPr>
            <b/>
            <sz val="9"/>
            <rFont val="Tahoma"/>
            <family val="0"/>
          </rPr>
          <t>ведите номер партии</t>
        </r>
      </text>
    </comment>
  </commentList>
</comments>
</file>

<file path=xl/sharedStrings.xml><?xml version="1.0" encoding="utf-8"?>
<sst xmlns="http://schemas.openxmlformats.org/spreadsheetml/2006/main" count="72" uniqueCount="47">
  <si>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</si>
  <si>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</si>
  <si>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</si>
  <si>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</si>
  <si>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</si>
  <si>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</si>
  <si>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</si>
  <si>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</si>
  <si>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</si>
  <si>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</si>
  <si>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</si>
  <si>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</si>
  <si>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</si>
  <si>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</si>
  <si>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</si>
  <si>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</si>
  <si>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</si>
  <si>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</si>
  <si>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</si>
  <si>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</si>
  <si>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</si>
  <si>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</si>
  <si>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</si>
  <si>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</si>
  <si>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</si>
  <si>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</si>
  <si>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</si>
  <si>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</si>
  <si>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Образец</t>
  </si>
  <si>
    <t>Ср. ppb</t>
  </si>
  <si>
    <t>Ст. откл.</t>
  </si>
  <si>
    <t>Конц. (мкг/кг)</t>
  </si>
  <si>
    <t>ООО "ДТС Биотех"</t>
  </si>
  <si>
    <t>0 мкг/кг =</t>
  </si>
  <si>
    <t>1.0 мкг/кг =</t>
  </si>
  <si>
    <t>2.0 мкг/кг =</t>
  </si>
  <si>
    <t>4.0 мкг/кг =</t>
  </si>
  <si>
    <t>10.0 мкг/кг =</t>
  </si>
  <si>
    <t>20.0 мкг/кг =</t>
  </si>
  <si>
    <t xml:space="preserve">Стандарт 0 мкг/кг </t>
  </si>
  <si>
    <t xml:space="preserve">Стандарт 1.0 мкг/кг </t>
  </si>
  <si>
    <t xml:space="preserve">Стандарт 2.0 мкг/кг </t>
  </si>
  <si>
    <t xml:space="preserve">Стандарт 4.0 мкг/кг </t>
  </si>
  <si>
    <t xml:space="preserve">Стандарт 10.0 мкг/кг </t>
  </si>
  <si>
    <t xml:space="preserve">Стандарт 20.0 мкг/кг </t>
  </si>
  <si>
    <t xml:space="preserve">                                   *** вводите значения только в ячейки, выделенные цветом ***</t>
  </si>
  <si>
    <t xml:space="preserve">Определение Афлатоксина В1. Набор ТЕСТСИП Афлатоксин B1 (1-20 мкг/кг)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</si>
</sst>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[$-FC19]d\ mmmm\ yyyy\ &quot;г.&quot;"/>
    <numFmt numFmtId="192" formatCode="[$-FC19]dd\ mmmm\ yyyy\ \г\.;@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4"/>
      <name val="Book Antiqua"/>
      <family val="1"/>
    </font>
    <font>
      <b/>
      <sz val="36"/>
      <name val="Book Antiqua"/>
      <family val="1"/>
    </font>
    <font>
      <b/>
      <sz val="12"/>
      <name val="Book Antiqua"/>
      <family val="1"/>
    </font>
    <font>
      <sz val="14"/>
      <color indexed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i/>
      <sz val="14"/>
      <color indexed="12"/>
      <name val="Book Antiqua"/>
      <family val="1"/>
    </font>
    <font>
      <i/>
      <sz val="10"/>
      <name val="Arial"/>
      <family val="0"/>
    </font>
    <font>
      <sz val="12"/>
      <name val="Book Antiqua"/>
      <family val="1"/>
    </font>
    <font>
      <sz val="11.75"/>
      <name val="Book Antiqua"/>
      <family val="1"/>
    </font>
    <font>
      <b/>
      <sz val="11.75"/>
      <name val="Book Antiqua"/>
      <family val="1"/>
    </font>
    <font>
      <i/>
      <sz val="11.75"/>
      <name val="Book Antiqua"/>
      <family val="1"/>
    </font>
    <font>
      <b/>
      <sz val="16"/>
      <name val="Book Antiqua"/>
      <family val="1"/>
    </font>
    <font>
      <u val="single"/>
      <sz val="12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9"/>
      <name val="Book Antiqua"/>
      <family val="1"/>
    </font>
    <font>
      <b/>
      <sz val="12"/>
      <color indexed="8"/>
      <name val="Book Antiqua"/>
      <family val="1"/>
    </font>
    <font>
      <i/>
      <sz val="12"/>
      <color indexed="62"/>
      <name val="Book Antiqua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15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8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188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88" fontId="10" fillId="0" borderId="0" xfId="0" applyNumberFormat="1" applyFont="1" applyBorder="1" applyAlignment="1" applyProtection="1">
      <alignment horizontal="right" vertical="center"/>
      <protection hidden="1"/>
    </xf>
    <xf numFmtId="190" fontId="10" fillId="0" borderId="0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Border="1" applyAlignment="1" applyProtection="1">
      <alignment horizontal="right" vertical="center"/>
      <protection hidden="1"/>
    </xf>
    <xf numFmtId="190" fontId="10" fillId="0" borderId="2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>
      <alignment horizontal="center" vertical="center"/>
    </xf>
    <xf numFmtId="15" fontId="10" fillId="0" borderId="0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vertical="center"/>
    </xf>
    <xf numFmtId="15" fontId="10" fillId="0" borderId="0" xfId="0" applyNumberFormat="1" applyFont="1" applyBorder="1" applyAlignment="1">
      <alignment vertical="center"/>
    </xf>
    <xf numFmtId="21" fontId="10" fillId="0" borderId="0" xfId="0" applyNumberFormat="1" applyFont="1" applyBorder="1" applyAlignment="1">
      <alignment vertical="center"/>
    </xf>
    <xf numFmtId="188" fontId="10" fillId="2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 applyProtection="1">
      <alignment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188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21" fontId="20" fillId="2" borderId="1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horizontal="center" vertical="center"/>
      <protection locked="0"/>
    </xf>
    <xf numFmtId="15" fontId="14" fillId="0" borderId="0" xfId="0" applyNumberFormat="1" applyFont="1" applyAlignment="1">
      <alignment vertical="center"/>
    </xf>
    <xf numFmtId="21" fontId="14" fillId="0" borderId="0" xfId="0" applyNumberFormat="1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1" fontId="20" fillId="0" borderId="0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1" fontId="20" fillId="0" borderId="10" xfId="0" applyNumberFormat="1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2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188" fontId="10" fillId="3" borderId="12" xfId="0" applyNumberFormat="1" applyFont="1" applyFill="1" applyBorder="1" applyAlignment="1" applyProtection="1">
      <alignment horizontal="center" vertical="center"/>
      <protection locked="0"/>
    </xf>
    <xf numFmtId="2" fontId="20" fillId="3" borderId="11" xfId="0" applyNumberFormat="1" applyFont="1" applyFill="1" applyBorder="1" applyAlignment="1" applyProtection="1">
      <alignment horizontal="center" vertical="center"/>
      <protection hidden="1" locked="0"/>
    </xf>
    <xf numFmtId="2" fontId="14" fillId="3" borderId="0" xfId="0" applyNumberFormat="1" applyFont="1" applyFill="1" applyAlignment="1" applyProtection="1">
      <alignment horizontal="center" vertical="center"/>
      <protection hidden="1" locked="0"/>
    </xf>
    <xf numFmtId="0" fontId="14" fillId="3" borderId="0" xfId="0" applyFont="1" applyFill="1" applyAlignment="1" applyProtection="1">
      <alignment vertical="center"/>
      <protection hidden="1" locked="0"/>
    </xf>
    <xf numFmtId="0" fontId="8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6" fontId="8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left" vertical="center"/>
      <protection hidden="1" locked="0"/>
    </xf>
    <xf numFmtId="0" fontId="24" fillId="3" borderId="11" xfId="0" applyFont="1" applyFill="1" applyBorder="1" applyAlignment="1" applyProtection="1">
      <alignment horizontal="center" vertical="center"/>
      <protection hidden="1"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49" fontId="12" fillId="3" borderId="13" xfId="0" applyNumberFormat="1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192" fontId="11" fillId="3" borderId="13" xfId="0" applyNumberFormat="1" applyFont="1" applyFill="1" applyBorder="1" applyAlignment="1" applyProtection="1">
      <alignment horizontal="left" vertical="center"/>
      <protection/>
    </xf>
    <xf numFmtId="192" fontId="11" fillId="3" borderId="14" xfId="0" applyNumberFormat="1" applyFont="1" applyFill="1" applyBorder="1" applyAlignment="1" applyProtection="1">
      <alignment horizontal="left" vertical="center"/>
      <protection/>
    </xf>
    <xf numFmtId="192" fontId="11" fillId="3" borderId="10" xfId="0" applyNumberFormat="1" applyFont="1" applyFill="1" applyBorder="1" applyAlignment="1" applyProtection="1">
      <alignment horizontal="left" vertical="center"/>
      <protection/>
    </xf>
    <xf numFmtId="49" fontId="12" fillId="3" borderId="14" xfId="0" applyNumberFormat="1" applyFont="1" applyFill="1" applyBorder="1" applyAlignment="1" applyProtection="1">
      <alignment horizontal="left" vertical="center"/>
      <protection locked="0"/>
    </xf>
    <xf numFmtId="49" fontId="12" fillId="3" borderId="1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2"/>
          <c:w val="0.9052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'ДТС Биотех'!$J$12:$J$16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0.6020599913279624</c:v>
                </c:pt>
                <c:pt idx="3">
                  <c:v>1</c:v>
                </c:pt>
                <c:pt idx="4">
                  <c:v>1.3010299956639813</c:v>
                </c:pt>
              </c:numCache>
            </c:numRef>
          </c:xVal>
          <c:yVal>
            <c:numRef>
              <c:f>'ДТС Биотех'!$K$12:$K$16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2817076"/>
        <c:axId val="48244821"/>
      </c:scatterChart>
      <c:valAx>
        <c:axId val="12817076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Log(Conc.)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1" i="0" u="none" baseline="0"/>
            </a:pPr>
          </a:p>
        </c:txPr>
        <c:crossAx val="48244821"/>
        <c:crosses val="autoZero"/>
        <c:crossBetween val="midCat"/>
        <c:dispUnits/>
      </c:valAx>
      <c:valAx>
        <c:axId val="4824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Logit(B/B0)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17076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18900000" scaled="1"/>
    </a:gradFill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15</xdr:col>
      <xdr:colOff>0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180975" y="4352925"/>
        <a:ext cx="9163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590550</xdr:colOff>
      <xdr:row>2</xdr:row>
      <xdr:rowOff>85725</xdr:rowOff>
    </xdr:from>
    <xdr:to>
      <xdr:col>13</xdr:col>
      <xdr:colOff>581025</xdr:colOff>
      <xdr:row>8</xdr:row>
      <xdr:rowOff>123825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rcRect t="18652" b="23834"/>
        <a:stretch>
          <a:fillRect/>
        </a:stretch>
      </xdr:blipFill>
      <xdr:spPr>
        <a:xfrm>
          <a:off x="6429375" y="904875"/>
          <a:ext cx="2828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88"/>
  <sheetViews>
    <sheetView showZeros="0" tabSelected="1" workbookViewId="0" topLeftCell="A1">
      <selection activeCell="B2" sqref="B2"/>
    </sheetView>
  </sheetViews>
  <sheetFormatPr defaultColWidth="9.140625" defaultRowHeight="12.75"/>
  <cols>
    <col min="1" max="1" width="2.57421875" style="2" customWidth="1"/>
    <col min="2" max="2" width="20.28125" style="2" customWidth="1"/>
    <col min="3" max="3" width="1.8515625" style="2" hidden="1" customWidth="1"/>
    <col min="4" max="4" width="17.421875" style="2" customWidth="1"/>
    <col min="5" max="5" width="1.7109375" style="2" hidden="1" customWidth="1"/>
    <col min="6" max="6" width="31.28125" style="2" customWidth="1"/>
    <col min="7" max="7" width="2.8515625" style="2" hidden="1" customWidth="1"/>
    <col min="8" max="8" width="3.8515625" style="2" hidden="1" customWidth="1"/>
    <col min="9" max="9" width="2.7109375" style="2" hidden="1" customWidth="1"/>
    <col min="10" max="10" width="16.00390625" style="2" bestFit="1" customWidth="1"/>
    <col min="11" max="11" width="17.421875" style="2" customWidth="1"/>
    <col min="12" max="12" width="10.140625" style="2" customWidth="1"/>
    <col min="13" max="13" width="15.00390625" style="2" bestFit="1" customWidth="1"/>
    <col min="14" max="14" width="10.00390625" style="2" bestFit="1" customWidth="1"/>
    <col min="15" max="15" width="4.57421875" style="2" hidden="1" customWidth="1"/>
    <col min="16" max="16384" width="9.140625" style="2" customWidth="1"/>
  </cols>
  <sheetData>
    <row r="1" ht="45.75">
      <c r="B1" s="1" t="s">
        <v>32</v>
      </c>
    </row>
    <row r="2" ht="18.75">
      <c r="B2" s="3" t="s">
        <v>46</v>
      </c>
    </row>
    <row r="3" spans="2:13" ht="15.75">
      <c r="B3" s="94" t="s">
        <v>45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8" s="8" customFormat="1" ht="18.75">
      <c r="B4" s="5" t="s">
        <v>18</v>
      </c>
      <c r="C4" s="6" t="s">
        <v>2</v>
      </c>
      <c r="D4" s="95"/>
      <c r="E4" s="96"/>
      <c r="F4" s="97"/>
      <c r="G4" s="7"/>
      <c r="H4" s="7"/>
      <c r="I4" s="7"/>
      <c r="J4" s="7"/>
      <c r="K4" s="7"/>
      <c r="Q4" s="6"/>
      <c r="R4" s="9"/>
    </row>
    <row r="5" spans="2:18" s="8" customFormat="1" ht="18.75">
      <c r="B5" s="5" t="s">
        <v>19</v>
      </c>
      <c r="C5" s="6" t="s">
        <v>3</v>
      </c>
      <c r="D5" s="98"/>
      <c r="E5" s="99"/>
      <c r="F5" s="100"/>
      <c r="Q5" s="6"/>
      <c r="R5" s="10"/>
    </row>
    <row r="6" spans="2:18" s="8" customFormat="1" ht="18.75">
      <c r="B6" s="5" t="s">
        <v>20</v>
      </c>
      <c r="C6" s="6" t="s">
        <v>4</v>
      </c>
      <c r="D6" s="95"/>
      <c r="E6" s="101"/>
      <c r="F6" s="102"/>
      <c r="Q6" s="6"/>
      <c r="R6" s="9"/>
    </row>
    <row r="7" spans="2:18" s="8" customFormat="1" ht="18.75">
      <c r="B7" s="5" t="s">
        <v>21</v>
      </c>
      <c r="C7" s="6" t="s">
        <v>5</v>
      </c>
      <c r="D7" s="91"/>
      <c r="E7" s="92"/>
      <c r="F7" s="93"/>
      <c r="Q7" s="6"/>
      <c r="R7" s="9"/>
    </row>
    <row r="8" spans="3:17" ht="12.75">
      <c r="C8" s="4"/>
      <c r="Q8" s="4"/>
    </row>
    <row r="9" spans="2:17" s="8" customFormat="1" ht="27" customHeight="1" thickBot="1">
      <c r="B9" s="11" t="s">
        <v>22</v>
      </c>
      <c r="C9" s="6"/>
      <c r="P9" s="12"/>
      <c r="Q9" s="6"/>
    </row>
    <row r="10" spans="2:23" s="8" customFormat="1" ht="18.75">
      <c r="B10" s="51" t="s">
        <v>23</v>
      </c>
      <c r="C10" s="13"/>
      <c r="D10" s="46" t="s">
        <v>24</v>
      </c>
      <c r="E10" s="14"/>
      <c r="F10" s="46" t="s">
        <v>7</v>
      </c>
      <c r="G10" s="47"/>
      <c r="H10" s="47"/>
      <c r="I10" s="47"/>
      <c r="J10" s="47" t="s">
        <v>25</v>
      </c>
      <c r="K10" s="47" t="s">
        <v>6</v>
      </c>
      <c r="L10" s="48"/>
      <c r="M10" s="48"/>
      <c r="N10" s="49"/>
      <c r="P10" s="15"/>
      <c r="Q10" s="16"/>
      <c r="R10" s="17"/>
      <c r="S10" s="18"/>
      <c r="T10" s="18"/>
      <c r="U10" s="18"/>
      <c r="V10" s="18"/>
      <c r="W10" s="18"/>
    </row>
    <row r="11" spans="2:23" s="8" customFormat="1" ht="18.75">
      <c r="B11" s="52" t="s">
        <v>33</v>
      </c>
      <c r="C11" s="19">
        <v>1.387</v>
      </c>
      <c r="D11" s="78"/>
      <c r="E11" s="18"/>
      <c r="F11" s="20"/>
      <c r="G11" s="21"/>
      <c r="H11" s="21"/>
      <c r="I11" s="21"/>
      <c r="J11" s="22"/>
      <c r="K11" s="21"/>
      <c r="L11" s="21"/>
      <c r="M11" s="21"/>
      <c r="N11" s="23"/>
      <c r="P11" s="15"/>
      <c r="Q11" s="24"/>
      <c r="R11" s="17"/>
      <c r="S11" s="18"/>
      <c r="T11" s="18"/>
      <c r="U11" s="18"/>
      <c r="V11" s="18"/>
      <c r="W11" s="18"/>
    </row>
    <row r="12" spans="2:23" s="8" customFormat="1" ht="18.75">
      <c r="B12" s="52" t="s">
        <v>34</v>
      </c>
      <c r="C12" s="19">
        <v>1.018</v>
      </c>
      <c r="D12" s="78"/>
      <c r="E12" s="25"/>
      <c r="F12" s="26" t="str">
        <f>IF(OR(D12=0,D11=0)," ",(D12/D$11))</f>
        <v> </v>
      </c>
      <c r="G12" s="27"/>
      <c r="H12" s="28" t="s">
        <v>8</v>
      </c>
      <c r="I12" s="29" t="e">
        <f>CORREL(F12:F15,E12:E15)</f>
        <v>#DIV/0!</v>
      </c>
      <c r="J12" s="30">
        <f>LOG(1)</f>
        <v>0</v>
      </c>
      <c r="K12" s="26" t="str">
        <f>IF(F12=" "," ",LOG((F12/(1-F12))))</f>
        <v> </v>
      </c>
      <c r="L12" s="21"/>
      <c r="M12" s="31" t="s">
        <v>8</v>
      </c>
      <c r="N12" s="32" t="str">
        <f>IF(K12=" "," ",CORREL(K12:K16,J12:J16))</f>
        <v> </v>
      </c>
      <c r="O12" s="18"/>
      <c r="P12" s="15"/>
      <c r="Q12" s="24"/>
      <c r="R12" s="33"/>
      <c r="S12" s="25"/>
      <c r="T12" s="33"/>
      <c r="U12" s="34"/>
      <c r="V12" s="35"/>
      <c r="W12" s="36"/>
    </row>
    <row r="13" spans="2:23" s="8" customFormat="1" ht="18.75">
      <c r="B13" s="52" t="s">
        <v>35</v>
      </c>
      <c r="C13" s="19">
        <v>0.833</v>
      </c>
      <c r="D13" s="78"/>
      <c r="E13" s="25"/>
      <c r="F13" s="26" t="str">
        <f>IF(OR(D13=0,D12=0)," ",(D13/D$11))</f>
        <v> </v>
      </c>
      <c r="G13" s="27"/>
      <c r="H13" s="28" t="s">
        <v>0</v>
      </c>
      <c r="I13" s="29" t="e">
        <f>SLOPE(F12:F15,E12:E15)</f>
        <v>#DIV/0!</v>
      </c>
      <c r="J13" s="30">
        <f>LOG(2)</f>
        <v>0.3010299956639812</v>
      </c>
      <c r="K13" s="26" t="str">
        <f>IF(F13=" "," ",LOG((F13/(1-F13))))</f>
        <v> </v>
      </c>
      <c r="L13" s="21"/>
      <c r="M13" s="31" t="s">
        <v>0</v>
      </c>
      <c r="N13" s="32" t="str">
        <f>IF(K13=" "," ",SLOPE(K12:K16,J12:J16))</f>
        <v> </v>
      </c>
      <c r="O13" s="18"/>
      <c r="P13" s="15"/>
      <c r="Q13" s="24"/>
      <c r="R13" s="33"/>
      <c r="S13" s="25"/>
      <c r="T13" s="33"/>
      <c r="U13" s="34"/>
      <c r="V13" s="35"/>
      <c r="W13" s="36"/>
    </row>
    <row r="14" spans="2:23" s="8" customFormat="1" ht="18.75">
      <c r="B14" s="52" t="s">
        <v>36</v>
      </c>
      <c r="C14" s="19">
        <v>0.616</v>
      </c>
      <c r="D14" s="78"/>
      <c r="E14" s="25"/>
      <c r="F14" s="26" t="str">
        <f>IF(OR(D14=0,D13=0)," ",(D14/D$11))</f>
        <v> </v>
      </c>
      <c r="G14" s="27"/>
      <c r="H14" s="28" t="s">
        <v>1</v>
      </c>
      <c r="I14" s="29" t="e">
        <f>INTERCEPT(F12:F15,E12:E15)</f>
        <v>#DIV/0!</v>
      </c>
      <c r="J14" s="30">
        <f>LOG(4)</f>
        <v>0.6020599913279624</v>
      </c>
      <c r="K14" s="26" t="str">
        <f>IF(F14=" "," ",LOG((F14/(1-F14))))</f>
        <v> </v>
      </c>
      <c r="L14" s="21"/>
      <c r="M14" s="31" t="s">
        <v>1</v>
      </c>
      <c r="N14" s="32" t="str">
        <f>IF(K14=" "," ",INTERCEPT(K12:K16,J12:J16))</f>
        <v> </v>
      </c>
      <c r="O14" s="18"/>
      <c r="P14" s="15"/>
      <c r="Q14" s="24"/>
      <c r="R14" s="33"/>
      <c r="S14" s="25"/>
      <c r="T14" s="33"/>
      <c r="U14" s="34"/>
      <c r="V14" s="35"/>
      <c r="W14" s="36"/>
    </row>
    <row r="15" spans="2:23" s="8" customFormat="1" ht="18.75">
      <c r="B15" s="53" t="s">
        <v>37</v>
      </c>
      <c r="C15" s="19">
        <v>0.292</v>
      </c>
      <c r="D15" s="78"/>
      <c r="E15" s="25"/>
      <c r="F15" s="26" t="str">
        <f>IF(OR(D15=0,D14=0)," ",(D15/D$11))</f>
        <v> </v>
      </c>
      <c r="G15" s="26" t="e">
        <f aca="true" t="shared" si="0" ref="G15:I16">(E15/E$11)</f>
        <v>#DIV/0!</v>
      </c>
      <c r="H15" s="26" t="e">
        <f t="shared" si="0"/>
        <v>#VALUE!</v>
      </c>
      <c r="I15" s="26" t="e">
        <f t="shared" si="0"/>
        <v>#DIV/0!</v>
      </c>
      <c r="J15" s="30">
        <f>LOG(10)</f>
        <v>1</v>
      </c>
      <c r="K15" s="26" t="str">
        <f>IF(F15=" "," ",LOG((F15/(1-F15))))</f>
        <v> </v>
      </c>
      <c r="L15" s="21"/>
      <c r="M15" s="21"/>
      <c r="N15" s="23"/>
      <c r="P15" s="15"/>
      <c r="Q15" s="24"/>
      <c r="R15" s="33"/>
      <c r="S15" s="25"/>
      <c r="T15" s="33"/>
      <c r="U15" s="37"/>
      <c r="V15" s="38"/>
      <c r="W15" s="18"/>
    </row>
    <row r="16" spans="2:23" s="8" customFormat="1" ht="19.5" thickBot="1">
      <c r="B16" s="54" t="s">
        <v>38</v>
      </c>
      <c r="C16" s="39"/>
      <c r="D16" s="79"/>
      <c r="E16" s="40"/>
      <c r="F16" s="41" t="str">
        <f>IF(OR(D16=0,D15=0)," ",(D16/D$11))</f>
        <v> </v>
      </c>
      <c r="G16" s="41" t="e">
        <f t="shared" si="0"/>
        <v>#DIV/0!</v>
      </c>
      <c r="H16" s="41" t="e">
        <f t="shared" si="0"/>
        <v>#VALUE!</v>
      </c>
      <c r="I16" s="41" t="e">
        <f t="shared" si="0"/>
        <v>#DIV/0!</v>
      </c>
      <c r="J16" s="42">
        <f>LOG(20)</f>
        <v>1.3010299956639813</v>
      </c>
      <c r="K16" s="41" t="str">
        <f>IF(F16=" "," ",LOG((F16/(1-F16))))</f>
        <v> </v>
      </c>
      <c r="L16" s="43"/>
      <c r="M16" s="43"/>
      <c r="N16" s="50"/>
      <c r="P16" s="18"/>
      <c r="Q16" s="18"/>
      <c r="R16" s="18"/>
      <c r="S16" s="15"/>
      <c r="T16" s="18"/>
      <c r="U16" s="18"/>
      <c r="V16" s="18"/>
      <c r="W16" s="18"/>
    </row>
    <row r="17" spans="4:11" ht="12.75">
      <c r="D17" s="44"/>
      <c r="F17" s="45"/>
      <c r="K17" s="45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20.25">
      <c r="B38" s="11" t="s">
        <v>26</v>
      </c>
    </row>
    <row r="39" spans="9:13" s="55" customFormat="1" ht="15.75">
      <c r="I39" s="56"/>
      <c r="J39" s="56"/>
      <c r="K39" s="56"/>
      <c r="L39" s="57"/>
      <c r="M39" s="56"/>
    </row>
    <row r="40" spans="1:13" s="55" customFormat="1" ht="16.5">
      <c r="A40" s="58"/>
      <c r="B40" s="59" t="s">
        <v>27</v>
      </c>
      <c r="C40" s="60" t="s">
        <v>11</v>
      </c>
      <c r="D40" s="60" t="s">
        <v>24</v>
      </c>
      <c r="E40" s="60" t="s">
        <v>12</v>
      </c>
      <c r="F40" s="60" t="s">
        <v>28</v>
      </c>
      <c r="G40" s="60" t="s">
        <v>13</v>
      </c>
      <c r="H40" s="61" t="s">
        <v>10</v>
      </c>
      <c r="I40" s="60" t="s">
        <v>14</v>
      </c>
      <c r="J40" s="60" t="s">
        <v>9</v>
      </c>
      <c r="K40" s="58" t="s">
        <v>31</v>
      </c>
      <c r="L40" s="87" t="s">
        <v>29</v>
      </c>
      <c r="M40" s="88" t="s">
        <v>30</v>
      </c>
    </row>
    <row r="41" spans="2:13" s="55" customFormat="1" ht="16.5">
      <c r="B41" s="73">
        <v>1</v>
      </c>
      <c r="C41" s="74"/>
      <c r="D41" s="73">
        <f aca="true" t="shared" si="1" ref="D41:D46">D11</f>
        <v>0</v>
      </c>
      <c r="E41" s="75">
        <v>9.63</v>
      </c>
      <c r="F41" s="76" t="s">
        <v>39</v>
      </c>
      <c r="G41" s="56" t="s">
        <v>15</v>
      </c>
      <c r="H41" s="63" t="s">
        <v>16</v>
      </c>
      <c r="I41" s="56" t="s">
        <v>17</v>
      </c>
      <c r="J41" s="64"/>
      <c r="K41" s="64"/>
      <c r="L41" s="83"/>
      <c r="M41" s="84"/>
    </row>
    <row r="42" spans="2:23" s="55" customFormat="1" ht="16.5">
      <c r="B42" s="73">
        <f>B41+1</f>
        <v>2</v>
      </c>
      <c r="C42" s="74"/>
      <c r="D42" s="73">
        <f t="shared" si="1"/>
        <v>0</v>
      </c>
      <c r="E42" s="77">
        <v>21.4</v>
      </c>
      <c r="F42" s="76" t="s">
        <v>40</v>
      </c>
      <c r="G42" s="65" t="s">
        <v>15</v>
      </c>
      <c r="H42" s="63" t="s">
        <v>16</v>
      </c>
      <c r="I42" s="65" t="s">
        <v>17</v>
      </c>
      <c r="J42" s="64" t="str">
        <f aca="true" t="shared" si="2" ref="J42:J47">IF(D42=0," ",LOG(((D42/D$11)/(1-(D42/D$11)))))</f>
        <v> </v>
      </c>
      <c r="K42" s="64" t="str">
        <f aca="true" t="shared" si="3" ref="K42:K47">IF(J42=" "," ",10^((J42-$N$14)/$N$13))</f>
        <v> </v>
      </c>
      <c r="L42" s="64"/>
      <c r="M42" s="84"/>
      <c r="V42" s="66"/>
      <c r="W42" s="67"/>
    </row>
    <row r="43" spans="2:23" s="55" customFormat="1" ht="16.5">
      <c r="B43" s="73">
        <f aca="true" t="shared" si="4" ref="B43:B88">B42+1</f>
        <v>3</v>
      </c>
      <c r="C43" s="74">
        <v>0.7279398148148148</v>
      </c>
      <c r="D43" s="73">
        <f t="shared" si="1"/>
        <v>0</v>
      </c>
      <c r="E43" s="77">
        <v>25.3</v>
      </c>
      <c r="F43" s="76" t="s">
        <v>41</v>
      </c>
      <c r="G43" s="65" t="s">
        <v>15</v>
      </c>
      <c r="H43" s="63" t="s">
        <v>16</v>
      </c>
      <c r="I43" s="65" t="s">
        <v>17</v>
      </c>
      <c r="J43" s="64" t="str">
        <f t="shared" si="2"/>
        <v> </v>
      </c>
      <c r="K43" s="64" t="str">
        <f t="shared" si="3"/>
        <v> </v>
      </c>
      <c r="L43" s="64"/>
      <c r="M43" s="84"/>
      <c r="V43" s="66"/>
      <c r="W43" s="67"/>
    </row>
    <row r="44" spans="2:23" s="55" customFormat="1" ht="16.5">
      <c r="B44" s="73">
        <f t="shared" si="4"/>
        <v>4</v>
      </c>
      <c r="C44" s="74">
        <v>0.7280555555555556</v>
      </c>
      <c r="D44" s="73">
        <f t="shared" si="1"/>
        <v>0</v>
      </c>
      <c r="E44" s="77">
        <v>39.5</v>
      </c>
      <c r="F44" s="76" t="s">
        <v>42</v>
      </c>
      <c r="G44" s="65" t="s">
        <v>15</v>
      </c>
      <c r="H44" s="63" t="s">
        <v>16</v>
      </c>
      <c r="I44" s="65" t="s">
        <v>17</v>
      </c>
      <c r="J44" s="64" t="str">
        <f t="shared" si="2"/>
        <v> </v>
      </c>
      <c r="K44" s="64" t="str">
        <f t="shared" si="3"/>
        <v> </v>
      </c>
      <c r="L44" s="64"/>
      <c r="M44" s="84"/>
      <c r="Q44" s="66"/>
      <c r="R44" s="67"/>
      <c r="V44" s="66"/>
      <c r="W44" s="67"/>
    </row>
    <row r="45" spans="2:23" s="55" customFormat="1" ht="16.5">
      <c r="B45" s="73">
        <f t="shared" si="4"/>
        <v>5</v>
      </c>
      <c r="C45" s="74">
        <v>0.7281597222222222</v>
      </c>
      <c r="D45" s="73">
        <f t="shared" si="1"/>
        <v>0</v>
      </c>
      <c r="E45" s="77">
        <v>63.3</v>
      </c>
      <c r="F45" s="76" t="s">
        <v>43</v>
      </c>
      <c r="G45" s="65" t="s">
        <v>15</v>
      </c>
      <c r="H45" s="63" t="s">
        <v>16</v>
      </c>
      <c r="I45" s="65" t="s">
        <v>17</v>
      </c>
      <c r="J45" s="64" t="str">
        <f t="shared" si="2"/>
        <v> </v>
      </c>
      <c r="K45" s="64" t="str">
        <f t="shared" si="3"/>
        <v> </v>
      </c>
      <c r="L45" s="64"/>
      <c r="M45" s="84"/>
      <c r="Q45" s="66"/>
      <c r="R45" s="67"/>
      <c r="V45" s="66"/>
      <c r="W45" s="67"/>
    </row>
    <row r="46" spans="2:18" s="55" customFormat="1" ht="16.5">
      <c r="B46" s="73">
        <f t="shared" si="4"/>
        <v>6</v>
      </c>
      <c r="C46" s="74">
        <v>0.7283564814814815</v>
      </c>
      <c r="D46" s="73">
        <f t="shared" si="1"/>
        <v>0</v>
      </c>
      <c r="E46" s="77">
        <v>0.14</v>
      </c>
      <c r="F46" s="76" t="s">
        <v>44</v>
      </c>
      <c r="G46" s="65" t="s">
        <v>15</v>
      </c>
      <c r="H46" s="63" t="s">
        <v>16</v>
      </c>
      <c r="I46" s="65" t="s">
        <v>17</v>
      </c>
      <c r="J46" s="64" t="str">
        <f t="shared" si="2"/>
        <v> </v>
      </c>
      <c r="K46" s="64" t="str">
        <f t="shared" si="3"/>
        <v> </v>
      </c>
      <c r="L46" s="64"/>
      <c r="M46" s="84"/>
      <c r="Q46" s="66"/>
      <c r="R46" s="67"/>
    </row>
    <row r="47" spans="2:18" s="55" customFormat="1" ht="16.5">
      <c r="B47" s="73">
        <f t="shared" si="4"/>
        <v>7</v>
      </c>
      <c r="C47" s="62">
        <v>0.7284837962962962</v>
      </c>
      <c r="D47" s="90"/>
      <c r="E47" s="80"/>
      <c r="F47" s="89"/>
      <c r="G47" s="65" t="s">
        <v>15</v>
      </c>
      <c r="H47" s="63" t="s">
        <v>16</v>
      </c>
      <c r="I47" s="65" t="s">
        <v>17</v>
      </c>
      <c r="J47" s="69" t="str">
        <f t="shared" si="2"/>
        <v> </v>
      </c>
      <c r="K47" s="69" t="str">
        <f t="shared" si="3"/>
        <v> </v>
      </c>
      <c r="L47" s="64"/>
      <c r="M47" s="84"/>
      <c r="Q47" s="66"/>
      <c r="R47" s="67"/>
    </row>
    <row r="48" spans="2:23" s="55" customFormat="1" ht="16.5">
      <c r="B48" s="73">
        <f t="shared" si="4"/>
        <v>8</v>
      </c>
      <c r="C48" s="62">
        <v>0.7287152777777778</v>
      </c>
      <c r="D48" s="90"/>
      <c r="E48" s="80"/>
      <c r="F48" s="89"/>
      <c r="G48" s="65" t="s">
        <v>15</v>
      </c>
      <c r="H48" s="63" t="s">
        <v>16</v>
      </c>
      <c r="I48" s="65" t="s">
        <v>17</v>
      </c>
      <c r="J48" s="69" t="str">
        <f aca="true" t="shared" si="5" ref="J48:J88">IF(D48=0," ",LOG(((D48/D$11)/(1-(D48/D$11)))))</f>
        <v> </v>
      </c>
      <c r="K48" s="69" t="str">
        <f aca="true" t="shared" si="6" ref="K48:K88">IF(J48=" "," ",10^((J48-$N$14)/$N$13))</f>
        <v> </v>
      </c>
      <c r="L48" s="64"/>
      <c r="M48" s="84"/>
      <c r="W48" s="68"/>
    </row>
    <row r="49" spans="2:23" s="55" customFormat="1" ht="16.5">
      <c r="B49" s="73">
        <f t="shared" si="4"/>
        <v>9</v>
      </c>
      <c r="C49" s="62"/>
      <c r="D49" s="90"/>
      <c r="E49" s="80"/>
      <c r="F49" s="89"/>
      <c r="G49" s="65"/>
      <c r="H49" s="63"/>
      <c r="I49" s="65"/>
      <c r="J49" s="69" t="str">
        <f t="shared" si="5"/>
        <v> </v>
      </c>
      <c r="K49" s="69" t="str">
        <f t="shared" si="6"/>
        <v> </v>
      </c>
      <c r="L49" s="69"/>
      <c r="M49" s="84"/>
      <c r="W49" s="68"/>
    </row>
    <row r="50" spans="2:23" s="55" customFormat="1" ht="16.5">
      <c r="B50" s="73">
        <f t="shared" si="4"/>
        <v>10</v>
      </c>
      <c r="C50" s="62"/>
      <c r="D50" s="90"/>
      <c r="E50" s="80"/>
      <c r="F50" s="89"/>
      <c r="G50" s="65"/>
      <c r="H50" s="63"/>
      <c r="I50" s="65"/>
      <c r="J50" s="69" t="str">
        <f t="shared" si="5"/>
        <v> </v>
      </c>
      <c r="K50" s="69" t="str">
        <f t="shared" si="6"/>
        <v> </v>
      </c>
      <c r="L50" s="64"/>
      <c r="M50" s="84"/>
      <c r="W50" s="68"/>
    </row>
    <row r="51" spans="2:23" s="55" customFormat="1" ht="16.5">
      <c r="B51" s="73">
        <f t="shared" si="4"/>
        <v>11</v>
      </c>
      <c r="C51" s="62"/>
      <c r="D51" s="90"/>
      <c r="E51" s="80"/>
      <c r="F51" s="89"/>
      <c r="G51" s="65"/>
      <c r="H51" s="63"/>
      <c r="I51" s="65"/>
      <c r="J51" s="69" t="str">
        <f t="shared" si="5"/>
        <v> </v>
      </c>
      <c r="K51" s="69" t="str">
        <f t="shared" si="6"/>
        <v> </v>
      </c>
      <c r="L51" s="64"/>
      <c r="M51" s="84"/>
      <c r="W51" s="68"/>
    </row>
    <row r="52" spans="2:23" s="55" customFormat="1" ht="16.5">
      <c r="B52" s="73">
        <f t="shared" si="4"/>
        <v>12</v>
      </c>
      <c r="C52" s="62"/>
      <c r="D52" s="90"/>
      <c r="E52" s="80"/>
      <c r="F52" s="89"/>
      <c r="G52" s="65"/>
      <c r="H52" s="63"/>
      <c r="I52" s="65"/>
      <c r="J52" s="69" t="str">
        <f t="shared" si="5"/>
        <v> </v>
      </c>
      <c r="K52" s="69" t="str">
        <f t="shared" si="6"/>
        <v> </v>
      </c>
      <c r="L52" s="64"/>
      <c r="M52" s="84"/>
      <c r="W52" s="68"/>
    </row>
    <row r="53" spans="2:13" s="55" customFormat="1" ht="16.5">
      <c r="B53" s="73">
        <f t="shared" si="4"/>
        <v>13</v>
      </c>
      <c r="C53" s="62"/>
      <c r="D53" s="90"/>
      <c r="E53" s="80"/>
      <c r="F53" s="89"/>
      <c r="G53" s="65"/>
      <c r="H53" s="63"/>
      <c r="I53" s="65"/>
      <c r="J53" s="69" t="str">
        <f t="shared" si="5"/>
        <v> </v>
      </c>
      <c r="K53" s="69" t="str">
        <f t="shared" si="6"/>
        <v> </v>
      </c>
      <c r="L53" s="69"/>
      <c r="M53" s="84"/>
    </row>
    <row r="54" spans="2:13" s="55" customFormat="1" ht="16.5">
      <c r="B54" s="73">
        <f t="shared" si="4"/>
        <v>14</v>
      </c>
      <c r="C54" s="62"/>
      <c r="D54" s="90"/>
      <c r="E54" s="80"/>
      <c r="F54" s="89"/>
      <c r="G54" s="65"/>
      <c r="H54" s="63"/>
      <c r="I54" s="65"/>
      <c r="J54" s="69" t="str">
        <f t="shared" si="5"/>
        <v> </v>
      </c>
      <c r="K54" s="69" t="str">
        <f t="shared" si="6"/>
        <v> </v>
      </c>
      <c r="L54" s="69"/>
      <c r="M54" s="84"/>
    </row>
    <row r="55" spans="2:13" s="55" customFormat="1" ht="16.5">
      <c r="B55" s="73">
        <f t="shared" si="4"/>
        <v>15</v>
      </c>
      <c r="C55" s="62"/>
      <c r="D55" s="90"/>
      <c r="E55" s="80"/>
      <c r="F55" s="89"/>
      <c r="G55" s="65"/>
      <c r="H55" s="63"/>
      <c r="I55" s="65"/>
      <c r="J55" s="69" t="str">
        <f t="shared" si="5"/>
        <v> </v>
      </c>
      <c r="K55" s="69" t="str">
        <f t="shared" si="6"/>
        <v> </v>
      </c>
      <c r="L55" s="69"/>
      <c r="M55" s="85"/>
    </row>
    <row r="56" spans="2:13" s="55" customFormat="1" ht="16.5">
      <c r="B56" s="73">
        <f t="shared" si="4"/>
        <v>16</v>
      </c>
      <c r="C56" s="62"/>
      <c r="D56" s="90"/>
      <c r="E56" s="80"/>
      <c r="F56" s="89"/>
      <c r="G56" s="65"/>
      <c r="H56" s="63"/>
      <c r="I56" s="65"/>
      <c r="J56" s="69" t="str">
        <f t="shared" si="5"/>
        <v> </v>
      </c>
      <c r="K56" s="69" t="str">
        <f t="shared" si="6"/>
        <v> </v>
      </c>
      <c r="L56" s="69"/>
      <c r="M56" s="86"/>
    </row>
    <row r="57" spans="2:13" s="55" customFormat="1" ht="16.5">
      <c r="B57" s="73">
        <f t="shared" si="4"/>
        <v>17</v>
      </c>
      <c r="C57" s="62"/>
      <c r="D57" s="90"/>
      <c r="E57" s="80"/>
      <c r="F57" s="89"/>
      <c r="G57" s="65"/>
      <c r="H57" s="63"/>
      <c r="I57" s="65"/>
      <c r="J57" s="69" t="str">
        <f t="shared" si="5"/>
        <v> </v>
      </c>
      <c r="K57" s="69" t="str">
        <f t="shared" si="6"/>
        <v> </v>
      </c>
      <c r="L57" s="69"/>
      <c r="M57" s="86"/>
    </row>
    <row r="58" spans="2:13" s="55" customFormat="1" ht="16.5">
      <c r="B58" s="73">
        <f t="shared" si="4"/>
        <v>18</v>
      </c>
      <c r="C58" s="62"/>
      <c r="D58" s="90"/>
      <c r="E58" s="80"/>
      <c r="F58" s="89"/>
      <c r="G58" s="65"/>
      <c r="H58" s="63"/>
      <c r="I58" s="65"/>
      <c r="J58" s="69" t="str">
        <f t="shared" si="5"/>
        <v> </v>
      </c>
      <c r="K58" s="69" t="str">
        <f t="shared" si="6"/>
        <v> </v>
      </c>
      <c r="L58" s="69"/>
      <c r="M58" s="86"/>
    </row>
    <row r="59" spans="2:13" s="55" customFormat="1" ht="16.5">
      <c r="B59" s="73">
        <f t="shared" si="4"/>
        <v>19</v>
      </c>
      <c r="C59" s="62"/>
      <c r="D59" s="90"/>
      <c r="E59" s="80"/>
      <c r="F59" s="89"/>
      <c r="G59" s="65"/>
      <c r="H59" s="63"/>
      <c r="I59" s="65"/>
      <c r="J59" s="69" t="str">
        <f t="shared" si="5"/>
        <v> </v>
      </c>
      <c r="K59" s="69" t="str">
        <f t="shared" si="6"/>
        <v> </v>
      </c>
      <c r="L59" s="70"/>
      <c r="M59" s="86"/>
    </row>
    <row r="60" spans="2:13" s="55" customFormat="1" ht="16.5">
      <c r="B60" s="73">
        <f t="shared" si="4"/>
        <v>20</v>
      </c>
      <c r="C60" s="71"/>
      <c r="D60" s="90"/>
      <c r="E60" s="81"/>
      <c r="F60" s="89"/>
      <c r="G60" s="72"/>
      <c r="H60" s="63"/>
      <c r="I60" s="64"/>
      <c r="J60" s="69" t="str">
        <f t="shared" si="5"/>
        <v> </v>
      </c>
      <c r="K60" s="69" t="str">
        <f t="shared" si="6"/>
        <v> </v>
      </c>
      <c r="L60" s="69"/>
      <c r="M60" s="86"/>
    </row>
    <row r="61" spans="2:13" s="55" customFormat="1" ht="16.5">
      <c r="B61" s="73">
        <f t="shared" si="4"/>
        <v>21</v>
      </c>
      <c r="C61" s="71"/>
      <c r="D61" s="90"/>
      <c r="E61" s="81"/>
      <c r="F61" s="89"/>
      <c r="G61" s="72"/>
      <c r="H61" s="66"/>
      <c r="I61" s="64"/>
      <c r="J61" s="69" t="str">
        <f t="shared" si="5"/>
        <v> </v>
      </c>
      <c r="K61" s="69" t="str">
        <f t="shared" si="6"/>
        <v> </v>
      </c>
      <c r="L61" s="69"/>
      <c r="M61" s="86"/>
    </row>
    <row r="62" spans="2:13" s="55" customFormat="1" ht="16.5">
      <c r="B62" s="73">
        <f t="shared" si="4"/>
        <v>22</v>
      </c>
      <c r="C62" s="71"/>
      <c r="D62" s="90"/>
      <c r="E62" s="81"/>
      <c r="F62" s="89"/>
      <c r="G62" s="72"/>
      <c r="H62" s="66"/>
      <c r="I62" s="64"/>
      <c r="J62" s="69" t="str">
        <f t="shared" si="5"/>
        <v> </v>
      </c>
      <c r="K62" s="69" t="str">
        <f t="shared" si="6"/>
        <v> </v>
      </c>
      <c r="L62" s="69"/>
      <c r="M62" s="86"/>
    </row>
    <row r="63" spans="2:13" s="55" customFormat="1" ht="16.5">
      <c r="B63" s="73">
        <f t="shared" si="4"/>
        <v>23</v>
      </c>
      <c r="C63" s="71"/>
      <c r="D63" s="90"/>
      <c r="E63" s="81"/>
      <c r="F63" s="89"/>
      <c r="G63" s="72"/>
      <c r="I63" s="64"/>
      <c r="J63" s="69" t="str">
        <f t="shared" si="5"/>
        <v> </v>
      </c>
      <c r="K63" s="69" t="str">
        <f t="shared" si="6"/>
        <v> </v>
      </c>
      <c r="L63" s="69"/>
      <c r="M63" s="84"/>
    </row>
    <row r="64" spans="2:13" s="55" customFormat="1" ht="16.5">
      <c r="B64" s="73">
        <f t="shared" si="4"/>
        <v>24</v>
      </c>
      <c r="C64" s="71"/>
      <c r="D64" s="90"/>
      <c r="E64" s="81"/>
      <c r="F64" s="89"/>
      <c r="G64" s="72"/>
      <c r="I64" s="64"/>
      <c r="J64" s="69" t="str">
        <f t="shared" si="5"/>
        <v> </v>
      </c>
      <c r="K64" s="69" t="str">
        <f t="shared" si="6"/>
        <v> </v>
      </c>
      <c r="L64" s="69"/>
      <c r="M64" s="84"/>
    </row>
    <row r="65" spans="2:13" s="55" customFormat="1" ht="16.5">
      <c r="B65" s="73">
        <f t="shared" si="4"/>
        <v>25</v>
      </c>
      <c r="C65" s="71"/>
      <c r="D65" s="90"/>
      <c r="E65" s="81"/>
      <c r="F65" s="89"/>
      <c r="I65" s="64"/>
      <c r="J65" s="69" t="str">
        <f t="shared" si="5"/>
        <v> </v>
      </c>
      <c r="K65" s="69" t="str">
        <f t="shared" si="6"/>
        <v> </v>
      </c>
      <c r="L65" s="69"/>
      <c r="M65" s="86"/>
    </row>
    <row r="66" spans="2:13" s="55" customFormat="1" ht="16.5">
      <c r="B66" s="73">
        <f t="shared" si="4"/>
        <v>26</v>
      </c>
      <c r="C66" s="67"/>
      <c r="D66" s="90"/>
      <c r="E66" s="82"/>
      <c r="F66" s="89"/>
      <c r="J66" s="69" t="str">
        <f t="shared" si="5"/>
        <v> </v>
      </c>
      <c r="K66" s="69" t="str">
        <f t="shared" si="6"/>
        <v> </v>
      </c>
      <c r="L66" s="69"/>
      <c r="M66" s="84"/>
    </row>
    <row r="67" spans="2:13" s="55" customFormat="1" ht="16.5">
      <c r="B67" s="73">
        <f t="shared" si="4"/>
        <v>27</v>
      </c>
      <c r="C67" s="67"/>
      <c r="D67" s="90"/>
      <c r="E67" s="82"/>
      <c r="F67" s="89"/>
      <c r="J67" s="69" t="str">
        <f t="shared" si="5"/>
        <v> </v>
      </c>
      <c r="K67" s="69" t="str">
        <f t="shared" si="6"/>
        <v> </v>
      </c>
      <c r="L67" s="69"/>
      <c r="M67" s="84"/>
    </row>
    <row r="68" spans="2:13" s="55" customFormat="1" ht="16.5">
      <c r="B68" s="73">
        <f t="shared" si="4"/>
        <v>28</v>
      </c>
      <c r="C68" s="67"/>
      <c r="D68" s="90"/>
      <c r="E68" s="82"/>
      <c r="F68" s="89"/>
      <c r="J68" s="69" t="str">
        <f t="shared" si="5"/>
        <v> </v>
      </c>
      <c r="K68" s="69" t="str">
        <f t="shared" si="6"/>
        <v> </v>
      </c>
      <c r="L68" s="69"/>
      <c r="M68" s="84"/>
    </row>
    <row r="69" spans="2:13" s="55" customFormat="1" ht="16.5">
      <c r="B69" s="73">
        <f t="shared" si="4"/>
        <v>29</v>
      </c>
      <c r="C69" s="67"/>
      <c r="D69" s="90"/>
      <c r="E69" s="82"/>
      <c r="F69" s="89"/>
      <c r="J69" s="69" t="str">
        <f t="shared" si="5"/>
        <v> </v>
      </c>
      <c r="K69" s="69" t="str">
        <f t="shared" si="6"/>
        <v> </v>
      </c>
      <c r="L69" s="69"/>
      <c r="M69" s="85"/>
    </row>
    <row r="70" spans="2:13" s="55" customFormat="1" ht="16.5">
      <c r="B70" s="73">
        <f t="shared" si="4"/>
        <v>30</v>
      </c>
      <c r="C70" s="67"/>
      <c r="D70" s="90"/>
      <c r="E70" s="82"/>
      <c r="F70" s="89"/>
      <c r="J70" s="69" t="str">
        <f t="shared" si="5"/>
        <v> </v>
      </c>
      <c r="K70" s="69" t="str">
        <f t="shared" si="6"/>
        <v> </v>
      </c>
      <c r="L70" s="69"/>
      <c r="M70" s="85"/>
    </row>
    <row r="71" spans="2:13" s="55" customFormat="1" ht="16.5">
      <c r="B71" s="73">
        <f t="shared" si="4"/>
        <v>31</v>
      </c>
      <c r="C71" s="67"/>
      <c r="D71" s="90"/>
      <c r="E71" s="82"/>
      <c r="F71" s="89"/>
      <c r="J71" s="69" t="str">
        <f t="shared" si="5"/>
        <v> </v>
      </c>
      <c r="K71" s="69" t="str">
        <f t="shared" si="6"/>
        <v> </v>
      </c>
      <c r="L71" s="85"/>
      <c r="M71" s="84"/>
    </row>
    <row r="72" spans="2:13" s="55" customFormat="1" ht="16.5">
      <c r="B72" s="73">
        <f t="shared" si="4"/>
        <v>32</v>
      </c>
      <c r="C72" s="67"/>
      <c r="D72" s="90"/>
      <c r="E72" s="82"/>
      <c r="F72" s="89"/>
      <c r="J72" s="69" t="str">
        <f t="shared" si="5"/>
        <v> </v>
      </c>
      <c r="K72" s="69" t="str">
        <f t="shared" si="6"/>
        <v> </v>
      </c>
      <c r="L72" s="85"/>
      <c r="M72" s="84"/>
    </row>
    <row r="73" spans="2:13" s="55" customFormat="1" ht="16.5">
      <c r="B73" s="73">
        <f t="shared" si="4"/>
        <v>33</v>
      </c>
      <c r="C73" s="67"/>
      <c r="D73" s="90"/>
      <c r="E73" s="82"/>
      <c r="F73" s="89"/>
      <c r="J73" s="69" t="str">
        <f t="shared" si="5"/>
        <v> </v>
      </c>
      <c r="K73" s="69" t="str">
        <f t="shared" si="6"/>
        <v> </v>
      </c>
      <c r="L73" s="85"/>
      <c r="M73" s="84"/>
    </row>
    <row r="74" spans="2:13" s="55" customFormat="1" ht="16.5">
      <c r="B74" s="73">
        <f t="shared" si="4"/>
        <v>34</v>
      </c>
      <c r="C74" s="67"/>
      <c r="D74" s="90"/>
      <c r="E74" s="82"/>
      <c r="F74" s="89"/>
      <c r="J74" s="69" t="str">
        <f t="shared" si="5"/>
        <v> </v>
      </c>
      <c r="K74" s="69" t="str">
        <f t="shared" si="6"/>
        <v> </v>
      </c>
      <c r="L74" s="85"/>
      <c r="M74" s="84"/>
    </row>
    <row r="75" spans="2:13" s="55" customFormat="1" ht="16.5">
      <c r="B75" s="73">
        <f t="shared" si="4"/>
        <v>35</v>
      </c>
      <c r="C75" s="67"/>
      <c r="D75" s="90"/>
      <c r="E75" s="82"/>
      <c r="F75" s="89"/>
      <c r="J75" s="69" t="str">
        <f t="shared" si="5"/>
        <v> </v>
      </c>
      <c r="K75" s="69" t="str">
        <f t="shared" si="6"/>
        <v> </v>
      </c>
      <c r="L75" s="85"/>
      <c r="M75" s="84"/>
    </row>
    <row r="76" spans="2:13" s="55" customFormat="1" ht="16.5">
      <c r="B76" s="73">
        <f t="shared" si="4"/>
        <v>36</v>
      </c>
      <c r="C76" s="67"/>
      <c r="D76" s="90"/>
      <c r="E76" s="82"/>
      <c r="F76" s="89"/>
      <c r="J76" s="69" t="str">
        <f t="shared" si="5"/>
        <v> </v>
      </c>
      <c r="K76" s="69" t="str">
        <f t="shared" si="6"/>
        <v> </v>
      </c>
      <c r="L76" s="85"/>
      <c r="M76" s="84"/>
    </row>
    <row r="77" spans="2:13" s="55" customFormat="1" ht="16.5">
      <c r="B77" s="73">
        <f t="shared" si="4"/>
        <v>37</v>
      </c>
      <c r="C77" s="67"/>
      <c r="D77" s="90"/>
      <c r="E77" s="82"/>
      <c r="F77" s="89"/>
      <c r="J77" s="69" t="str">
        <f t="shared" si="5"/>
        <v> </v>
      </c>
      <c r="K77" s="69" t="str">
        <f t="shared" si="6"/>
        <v> </v>
      </c>
      <c r="L77" s="85"/>
      <c r="M77" s="85"/>
    </row>
    <row r="78" spans="2:13" s="55" customFormat="1" ht="16.5">
      <c r="B78" s="73">
        <f t="shared" si="4"/>
        <v>38</v>
      </c>
      <c r="C78" s="67"/>
      <c r="D78" s="90"/>
      <c r="E78" s="82"/>
      <c r="F78" s="89"/>
      <c r="J78" s="69" t="str">
        <f t="shared" si="5"/>
        <v> </v>
      </c>
      <c r="K78" s="69" t="str">
        <f t="shared" si="6"/>
        <v> </v>
      </c>
      <c r="L78" s="85"/>
      <c r="M78" s="85"/>
    </row>
    <row r="79" spans="2:13" s="55" customFormat="1" ht="16.5">
      <c r="B79" s="73">
        <f t="shared" si="4"/>
        <v>39</v>
      </c>
      <c r="D79" s="90"/>
      <c r="E79" s="82"/>
      <c r="F79" s="89"/>
      <c r="J79" s="69" t="str">
        <f t="shared" si="5"/>
        <v> </v>
      </c>
      <c r="K79" s="69" t="str">
        <f t="shared" si="6"/>
        <v> </v>
      </c>
      <c r="L79" s="84"/>
      <c r="M79" s="84"/>
    </row>
    <row r="80" spans="2:13" s="55" customFormat="1" ht="16.5">
      <c r="B80" s="73">
        <f t="shared" si="4"/>
        <v>40</v>
      </c>
      <c r="D80" s="90"/>
      <c r="E80" s="82"/>
      <c r="F80" s="89"/>
      <c r="J80" s="69" t="str">
        <f t="shared" si="5"/>
        <v> </v>
      </c>
      <c r="K80" s="69" t="str">
        <f t="shared" si="6"/>
        <v> </v>
      </c>
      <c r="L80" s="84"/>
      <c r="M80" s="84"/>
    </row>
    <row r="81" spans="2:13" s="55" customFormat="1" ht="16.5">
      <c r="B81" s="73">
        <f t="shared" si="4"/>
        <v>41</v>
      </c>
      <c r="D81" s="90"/>
      <c r="E81" s="82"/>
      <c r="F81" s="89"/>
      <c r="J81" s="69" t="str">
        <f t="shared" si="5"/>
        <v> </v>
      </c>
      <c r="K81" s="69" t="str">
        <f t="shared" si="6"/>
        <v> </v>
      </c>
      <c r="L81" s="84"/>
      <c r="M81" s="84"/>
    </row>
    <row r="82" spans="2:13" s="55" customFormat="1" ht="16.5">
      <c r="B82" s="73">
        <f t="shared" si="4"/>
        <v>42</v>
      </c>
      <c r="D82" s="90"/>
      <c r="E82" s="82"/>
      <c r="F82" s="89"/>
      <c r="J82" s="69" t="str">
        <f t="shared" si="5"/>
        <v> </v>
      </c>
      <c r="K82" s="69" t="str">
        <f t="shared" si="6"/>
        <v> </v>
      </c>
      <c r="L82" s="84"/>
      <c r="M82" s="84"/>
    </row>
    <row r="83" spans="2:13" s="55" customFormat="1" ht="16.5">
      <c r="B83" s="73">
        <f t="shared" si="4"/>
        <v>43</v>
      </c>
      <c r="D83" s="90"/>
      <c r="E83" s="82"/>
      <c r="F83" s="89"/>
      <c r="J83" s="69" t="str">
        <f t="shared" si="5"/>
        <v> </v>
      </c>
      <c r="K83" s="69" t="str">
        <f t="shared" si="6"/>
        <v> </v>
      </c>
      <c r="L83" s="84"/>
      <c r="M83" s="84"/>
    </row>
    <row r="84" spans="2:13" s="55" customFormat="1" ht="16.5">
      <c r="B84" s="73">
        <f t="shared" si="4"/>
        <v>44</v>
      </c>
      <c r="D84" s="90"/>
      <c r="E84" s="82"/>
      <c r="F84" s="89"/>
      <c r="J84" s="69" t="str">
        <f t="shared" si="5"/>
        <v> </v>
      </c>
      <c r="K84" s="69" t="str">
        <f t="shared" si="6"/>
        <v> </v>
      </c>
      <c r="L84" s="84"/>
      <c r="M84" s="84"/>
    </row>
    <row r="85" spans="2:13" s="55" customFormat="1" ht="16.5">
      <c r="B85" s="73">
        <f t="shared" si="4"/>
        <v>45</v>
      </c>
      <c r="D85" s="90"/>
      <c r="E85" s="82"/>
      <c r="F85" s="89"/>
      <c r="J85" s="69" t="str">
        <f t="shared" si="5"/>
        <v> </v>
      </c>
      <c r="K85" s="69" t="str">
        <f t="shared" si="6"/>
        <v> </v>
      </c>
      <c r="L85" s="84"/>
      <c r="M85" s="84"/>
    </row>
    <row r="86" spans="2:13" s="55" customFormat="1" ht="16.5">
      <c r="B86" s="73">
        <f t="shared" si="4"/>
        <v>46</v>
      </c>
      <c r="D86" s="90"/>
      <c r="E86" s="82"/>
      <c r="F86" s="89"/>
      <c r="J86" s="69" t="str">
        <f t="shared" si="5"/>
        <v> </v>
      </c>
      <c r="K86" s="69" t="str">
        <f t="shared" si="6"/>
        <v> </v>
      </c>
      <c r="L86" s="84"/>
      <c r="M86" s="84"/>
    </row>
    <row r="87" spans="2:13" s="55" customFormat="1" ht="16.5">
      <c r="B87" s="73">
        <f t="shared" si="4"/>
        <v>47</v>
      </c>
      <c r="D87" s="90"/>
      <c r="E87" s="82"/>
      <c r="F87" s="89"/>
      <c r="J87" s="69" t="str">
        <f t="shared" si="5"/>
        <v> </v>
      </c>
      <c r="K87" s="69" t="str">
        <f t="shared" si="6"/>
        <v> </v>
      </c>
      <c r="L87" s="84"/>
      <c r="M87" s="84"/>
    </row>
    <row r="88" spans="2:13" s="55" customFormat="1" ht="16.5">
      <c r="B88" s="73">
        <f t="shared" si="4"/>
        <v>48</v>
      </c>
      <c r="D88" s="90"/>
      <c r="E88" s="82"/>
      <c r="F88" s="89"/>
      <c r="J88" s="69" t="str">
        <f t="shared" si="5"/>
        <v> </v>
      </c>
      <c r="K88" s="69" t="str">
        <f t="shared" si="6"/>
        <v> </v>
      </c>
      <c r="L88" s="84"/>
      <c r="M88" s="84"/>
    </row>
  </sheetData>
  <mergeCells count="5">
    <mergeCell ref="D7:F7"/>
    <mergeCell ref="B3:M3"/>
    <mergeCell ref="D4:F4"/>
    <mergeCell ref="D5:F5"/>
    <mergeCell ref="D6:F6"/>
  </mergeCells>
  <printOptions horizontalCentered="1"/>
  <pageMargins left="0.7874015748031497" right="0.3937007874015748" top="0.3937007874015748" bottom="0.5118110236220472" header="0.3937007874015748" footer="0.5118110236220472"/>
  <pageSetup fitToHeight="1" fitToWidth="1" horizontalDpi="300" verticalDpi="3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 БИОТЕХ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ДТС БИОТЕХ</dc:creator>
  <cp:keywords/>
  <dc:description/>
  <cp:lastModifiedBy>DTS</cp:lastModifiedBy>
  <cp:lastPrinted>2016-06-27T05:49:48Z</cp:lastPrinted>
  <dcterms:created xsi:type="dcterms:W3CDTF">1998-02-05T15:04:02Z</dcterms:created>
  <dcterms:modified xsi:type="dcterms:W3CDTF">2017-03-31T11:11:44Z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ДТС БИОТЕХ</vt:lpwstr>
  </property>
</Properties>
</file>